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CHKOV\Desktop\"/>
    </mc:Choice>
  </mc:AlternateContent>
  <bookViews>
    <workbookView xWindow="0" yWindow="0" windowWidth="15345" windowHeight="4560"/>
  </bookViews>
  <sheets>
    <sheet name="27.10.2021 с обл" sheetId="1" r:id="rId1"/>
  </sheets>
  <definedNames>
    <definedName name="_xlnm._FilterDatabase" localSheetId="0" hidden="1">'27.10.2021 с обл'!$A$8:$A$100</definedName>
    <definedName name="_xlnm.Print_Titles" localSheetId="0">'27.10.2021 с обл'!$7:$8</definedName>
    <definedName name="_xlnm.Print_Area" localSheetId="0">'27.10.2021 с обл'!$A$3:$D$104</definedName>
  </definedNames>
  <calcPr calcId="162913"/>
</workbook>
</file>

<file path=xl/calcChain.xml><?xml version="1.0" encoding="utf-8"?>
<calcChain xmlns="http://schemas.openxmlformats.org/spreadsheetml/2006/main">
  <c r="D103" i="1" l="1"/>
  <c r="D100" i="1" s="1"/>
  <c r="C103" i="1"/>
  <c r="C100" i="1" s="1"/>
  <c r="B103" i="1"/>
  <c r="B100" i="1" s="1"/>
  <c r="D98" i="1"/>
  <c r="C98" i="1"/>
  <c r="D96" i="1"/>
  <c r="C96" i="1"/>
  <c r="D95" i="1"/>
  <c r="C95" i="1"/>
  <c r="D94" i="1"/>
  <c r="C94" i="1"/>
  <c r="D93" i="1"/>
  <c r="C93" i="1"/>
  <c r="B93" i="1"/>
  <c r="B91" i="1" s="1"/>
  <c r="D86" i="1"/>
  <c r="C86" i="1"/>
  <c r="B86" i="1"/>
  <c r="D83" i="1"/>
  <c r="C83" i="1"/>
  <c r="B83" i="1"/>
  <c r="B81" i="1"/>
  <c r="D77" i="1"/>
  <c r="C77" i="1"/>
  <c r="B77" i="1"/>
  <c r="D74" i="1"/>
  <c r="C74" i="1"/>
  <c r="B74" i="1"/>
  <c r="B73" i="1"/>
  <c r="B71" i="1"/>
  <c r="D70" i="1"/>
  <c r="C70" i="1"/>
  <c r="B70" i="1"/>
  <c r="B67" i="1"/>
  <c r="D64" i="1"/>
  <c r="C64" i="1"/>
  <c r="B64" i="1"/>
  <c r="D61" i="1"/>
  <c r="C61" i="1"/>
  <c r="B61" i="1"/>
  <c r="B59" i="1"/>
  <c r="D57" i="1"/>
  <c r="C57" i="1"/>
  <c r="D51" i="1"/>
  <c r="C51" i="1"/>
  <c r="B51" i="1"/>
  <c r="D50" i="1"/>
  <c r="D48" i="1" s="1"/>
  <c r="D47" i="1" s="1"/>
  <c r="C50" i="1"/>
  <c r="C48" i="1" s="1"/>
  <c r="C47" i="1" s="1"/>
  <c r="B48" i="1"/>
  <c r="B47" i="1" s="1"/>
  <c r="D43" i="1"/>
  <c r="C43" i="1"/>
  <c r="B43" i="1"/>
  <c r="D39" i="1"/>
  <c r="C39" i="1"/>
  <c r="B39" i="1"/>
  <c r="B38" i="1"/>
  <c r="B36" i="1"/>
  <c r="B35" i="1"/>
  <c r="D30" i="1"/>
  <c r="C30" i="1"/>
  <c r="D25" i="1"/>
  <c r="C25" i="1"/>
  <c r="B25" i="1"/>
  <c r="D24" i="1"/>
  <c r="C24" i="1"/>
  <c r="B24" i="1"/>
  <c r="D20" i="1"/>
  <c r="D16" i="1" s="1"/>
  <c r="D15" i="1" s="1"/>
  <c r="C20" i="1"/>
  <c r="B20" i="1"/>
  <c r="D18" i="1"/>
  <c r="C18" i="1"/>
  <c r="D12" i="1"/>
  <c r="C12" i="1"/>
  <c r="B12" i="1"/>
  <c r="D11" i="1"/>
  <c r="C11" i="1"/>
  <c r="B11" i="1"/>
  <c r="D6" i="1"/>
  <c r="D65" i="1" l="1"/>
  <c r="C91" i="1"/>
  <c r="C89" i="1" s="1"/>
  <c r="C88" i="1" s="1"/>
  <c r="D91" i="1"/>
  <c r="D89" i="1" s="1"/>
  <c r="D88" i="1" s="1"/>
  <c r="D28" i="1"/>
  <c r="D27" i="1" s="1"/>
  <c r="C87" i="1"/>
  <c r="B16" i="1"/>
  <c r="B30" i="1"/>
  <c r="B57" i="1"/>
  <c r="C16" i="1"/>
  <c r="C15" i="1" s="1"/>
  <c r="C65" i="1"/>
  <c r="D87" i="1"/>
  <c r="C28" i="1"/>
  <c r="C27" i="1" s="1"/>
  <c r="B87" i="1"/>
  <c r="B28" i="1"/>
  <c r="B89" i="1"/>
  <c r="B65" i="1"/>
  <c r="B15" i="1"/>
  <c r="D9" i="1" l="1"/>
  <c r="C9" i="1"/>
  <c r="C13" i="1" s="1"/>
  <c r="B27" i="1"/>
  <c r="B88" i="1"/>
  <c r="D13" i="1"/>
  <c r="B9" i="1" l="1"/>
  <c r="B13" i="1" l="1"/>
</calcChain>
</file>

<file path=xl/sharedStrings.xml><?xml version="1.0" encoding="utf-8"?>
<sst xmlns="http://schemas.openxmlformats.org/spreadsheetml/2006/main" count="103" uniqueCount="72">
  <si>
    <t>Проект бюджета по расходам Управления дорожного хозяйства и транспорта администрации города Ульяновска на 2022 год и на плановый период 2023 и 2024 годов</t>
  </si>
  <si>
    <t>тыс.рублей</t>
  </si>
  <si>
    <t>СКРЫТЬ АППАРАТ</t>
  </si>
  <si>
    <t xml:space="preserve">Наименование </t>
  </si>
  <si>
    <t>Проект бюджета на 2022 год</t>
  </si>
  <si>
    <t>Проект бюджета на 2023 год</t>
  </si>
  <si>
    <t>Проект бюджета на 2024 год</t>
  </si>
  <si>
    <t>Всего по Управлению без содержания аппарата</t>
  </si>
  <si>
    <t>в том числе:</t>
  </si>
  <si>
    <t>Средства федерального бюджета</t>
  </si>
  <si>
    <t>Средства областного бюджета</t>
  </si>
  <si>
    <t>Средства бюджета муниципального образования "город Ульяновск"</t>
  </si>
  <si>
    <t>Раздел 0408 "Транспорт"</t>
  </si>
  <si>
    <t xml:space="preserve">Муниципальная программа "Развитие транспортного обслуживания в муниципальном образовании "город Ульяновск" </t>
  </si>
  <si>
    <t>Прочие мероприятия в области транспорта</t>
  </si>
  <si>
    <r>
      <t xml:space="preserve">Субсидии на компенсацию недополученных доходов от  перевозки граждан городским регулярным общественным автомобильным транспортом, осуществляемой транспортными средствами категории </t>
    </r>
    <r>
      <rPr>
        <sz val="14"/>
        <color indexed="8"/>
        <rFont val="Times New Roman"/>
        <family val="1"/>
        <charset val="204"/>
      </rPr>
      <t>МЗ</t>
    </r>
  </si>
  <si>
    <t>Организация регулярных перевозок пассажиров и багажа автомобильным транспортом по регулируемым тарифам по муниципальным маршрутам</t>
  </si>
  <si>
    <t>Средства мо "город Ульяновск"</t>
  </si>
  <si>
    <r>
      <t xml:space="preserve">Выполнение работ по осуществлению регулярных перевозок пассажиров и багажа городским наземным </t>
    </r>
    <r>
      <rPr>
        <b/>
        <sz val="14"/>
        <color theme="1"/>
        <rFont val="Times New Roman"/>
        <family val="1"/>
        <charset val="204"/>
      </rPr>
      <t>электрическим</t>
    </r>
    <r>
      <rPr>
        <sz val="14"/>
        <color theme="1"/>
        <rFont val="Times New Roman"/>
        <family val="1"/>
        <charset val="204"/>
      </rPr>
      <t xml:space="preserve"> транспортом</t>
    </r>
  </si>
  <si>
    <t>Внепрограммные мероприятия</t>
  </si>
  <si>
    <t>Субсидии на возмещение недополученных доходов от перевозок граждан городским наземным электрическим транспортом, связанных с ограничениями, вызванными распространением новой коронавирусной инфекции</t>
  </si>
  <si>
    <t>Раздел 0409 "Дорожное хозяйство"</t>
  </si>
  <si>
    <t>Муниципальная программа "Развитие дорожного хозяйства и повышение безопасности дорожного движения в муниципальном образовании "город Ульяновск"</t>
  </si>
  <si>
    <t xml:space="preserve">Строительство, капитальный ремонт и ремонт   автомобильных дорог и исскуственных сооружений на них                  </t>
  </si>
  <si>
    <r>
      <t xml:space="preserve">Строительство, капитальный ремонт и ремонт   автомобильных дорог и исскуственных сооружений на них </t>
    </r>
    <r>
      <rPr>
        <b/>
        <sz val="14"/>
        <color theme="1"/>
        <rFont val="Times New Roman"/>
        <family val="1"/>
        <charset val="204"/>
      </rPr>
      <t>(Содержание автомобильных дорог - уборка промзоны 3-х годичный муниципальный контракт (2019-2021)</t>
    </r>
  </si>
  <si>
    <r>
      <t xml:space="preserve">строительство, капитальный ремонт и ремонт   автомобильных дорог и исскуственных сооружений на них </t>
    </r>
    <r>
      <rPr>
        <b/>
        <sz val="14"/>
        <color theme="1"/>
        <rFont val="Times New Roman"/>
        <family val="1"/>
        <charset val="204"/>
      </rPr>
      <t>(Содержание автомобильных дорог - уборка промзоны)</t>
    </r>
  </si>
  <si>
    <r>
      <t xml:space="preserve">строительство, капитальный ремонт и ремонт   автомобильных дорог и исскуственных сооружений на них </t>
    </r>
    <r>
      <rPr>
        <b/>
        <sz val="14"/>
        <color theme="1"/>
        <rFont val="Times New Roman"/>
        <family val="1"/>
        <charset val="204"/>
      </rPr>
      <t>(Строительство автомобильных дорог, разработка ПСД )</t>
    </r>
  </si>
  <si>
    <r>
      <t xml:space="preserve">строительство, капитальный ремонт и ремонт   автомобильных дорог и исскуственных сооружений на них </t>
    </r>
    <r>
      <rPr>
        <b/>
        <sz val="14"/>
        <color theme="1"/>
        <rFont val="Times New Roman"/>
        <family val="1"/>
        <charset val="204"/>
      </rPr>
      <t>(Устройство, содержание, ремонт сетей ливнёвой канализации автомобильных дорог и дворовых территорий)</t>
    </r>
  </si>
  <si>
    <r>
      <t>строительство, капитальный ремонт и ремонт   автомобильных дорог и исскуственных сооружений на них</t>
    </r>
    <r>
      <rPr>
        <b/>
        <sz val="14"/>
        <color theme="1"/>
        <rFont val="Times New Roman"/>
        <family val="1"/>
        <charset val="204"/>
      </rPr>
      <t>(Ремонт дорог)</t>
    </r>
  </si>
  <si>
    <t>Ремонт автомобильных дорог в пригородных зонах города Ульяновска</t>
  </si>
  <si>
    <t>Паспортизация обследование и категорирование мостовых переходов</t>
  </si>
  <si>
    <t>Строительство, реконструкция, капитальный ремонт,  ремонт, разработка проектной документации и содержание автомобильных дорог, мостов и иных искусственных дорожных сооружений (софинансирование)</t>
  </si>
  <si>
    <t>Проектирование, строительство (реконструкция), капитальный ремонт, ремонт и содержание велосипедных дорожек и  парковок (софинансирование)</t>
  </si>
  <si>
    <t>Обеспечение безопасности дорожного движения</t>
  </si>
  <si>
    <t>Мероприятия по обеспечению безопасности дорожного движения</t>
  </si>
  <si>
    <t>приобретение остановочных павильонов, устройство заездных карманов и барьерных ограждений, пешеходных переходов  и т.д.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</si>
  <si>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(софинансирование)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</si>
  <si>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 (осуществление мероприятий, направленных на внедрение интеллектуальных транспортных систем, предусматривающих автоматизацию процессов управления) (Средства федерального бюджета)</t>
  </si>
  <si>
    <t>ВЦП "Обеспечение организации деятельности Управления ДХ и Т администрации города Ульяновска и подведомственных ему учреждений"</t>
  </si>
  <si>
    <r>
      <t xml:space="preserve">Обеспечение деятельности (оказание услуг)  </t>
    </r>
    <r>
      <rPr>
        <b/>
        <sz val="14"/>
        <color indexed="8"/>
        <rFont val="Times New Roman"/>
        <family val="1"/>
        <charset val="204"/>
      </rPr>
      <t>МБУ "Дорремстрой"</t>
    </r>
  </si>
  <si>
    <t>заработная плата</t>
  </si>
  <si>
    <t>начисления на заработную плату</t>
  </si>
  <si>
    <t>услуги связи</t>
  </si>
  <si>
    <t>коммунальные услуги</t>
  </si>
  <si>
    <t>прочие расходы</t>
  </si>
  <si>
    <t>из них</t>
  </si>
  <si>
    <t>Увеличение стоимости основных средств</t>
  </si>
  <si>
    <t>Увеличение стоимости прочих материальных запасов (ГСМ)</t>
  </si>
  <si>
    <t>Увеличение стоимости прочих материальных запасов (строительные материалы - битум, щебень)</t>
  </si>
  <si>
    <t>Увеличение стоимости прочих оборотных запасов (расходные материалы, запчасти)</t>
  </si>
  <si>
    <t>Увеличение стоимости прочих материальных запасов (пескосоляная смесь)</t>
  </si>
  <si>
    <t>Увеличение стоимости прочих материальных запасов (асфальтобетонная смесь)</t>
  </si>
  <si>
    <t>Увеличение стоимости прочих материальных запасов (противогололедный реагент)</t>
  </si>
  <si>
    <t>иные цели</t>
  </si>
  <si>
    <t>оплата кредиторской задолженности за транспортные услуги (вывоз снега)</t>
  </si>
  <si>
    <t>Ремонт внутридворовых проездов многоквартирных домов и подъездов к соц. объектам путём предоставления субсидий на выполнение муниципального задания МБУ "Дорремстрой"</t>
  </si>
  <si>
    <r>
      <t xml:space="preserve">Обеспечение деятельности (оказание услуг)  </t>
    </r>
    <r>
      <rPr>
        <b/>
        <sz val="14"/>
        <color indexed="8"/>
        <rFont val="Times New Roman"/>
        <family val="1"/>
        <charset val="204"/>
      </rPr>
      <t>МБУ Правый берег"</t>
    </r>
  </si>
  <si>
    <t>Раздел 0503 "Благоустройство"</t>
  </si>
  <si>
    <t xml:space="preserve">Муниципальная программа "Благоустройство муниципального образования "город Ульяновск" </t>
  </si>
  <si>
    <t>Содержание и ремонт сетей уличного освещения</t>
  </si>
  <si>
    <t>оплата электроэнергии</t>
  </si>
  <si>
    <t>содержание сетей уличного освещения</t>
  </si>
  <si>
    <t xml:space="preserve">ремонт сетей уличного освещения </t>
  </si>
  <si>
    <t>технологическое присоединение к сетям и обследование сетей уличного освещения</t>
  </si>
  <si>
    <t>Ремонт сетей уличного освещения в пригородных зонах города Ульяновска</t>
  </si>
  <si>
    <t>Прочие мероприятия по благоустройству (закупка флагов, кронштейнов, флажных конструкций, пилонов, табличек на остановочные пункты, приобретение хозяйственного инвентаря для благоустроительных работ)</t>
  </si>
  <si>
    <t>Гидрометеорологическое обслуживание</t>
  </si>
  <si>
    <t>Приобретение специализированной техники для благоустроительных работ</t>
  </si>
  <si>
    <t>оплата лизинговых платежей по долгосрочным муниципальным контрактам в 2021-2026 годах</t>
  </si>
  <si>
    <t>приобретение специализированной техники для благоустроительных работ в 2022 году</t>
  </si>
  <si>
    <t>Реализация инициативных пректов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</si>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</sst>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dd/mm/yy\ h:mm;@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3" fillId="2" borderId="0"/>
    <xf numFmtId="0" fontId="13" fillId="2" borderId="0"/>
    <xf numFmtId="0" fontId="12" fillId="2" borderId="0"/>
    <xf numFmtId="0" fontId="12" fillId="2" borderId="0"/>
    <xf numFmtId="0" fontId="12" fillId="2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1" fillId="0" borderId="4" xfId="0" applyFont="1" applyFill="1" applyBorder="1" applyAlignment="1">
      <alignment vertical="center" wrapText="1"/>
    </xf>
    <xf numFmtId="166" fontId="4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left" vertical="center" wrapText="1" indent="5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shrinkToFit="1"/>
    </xf>
    <xf numFmtId="2" fontId="1" fillId="0" borderId="4" xfId="0" applyNumberFormat="1" applyFont="1" applyFill="1" applyBorder="1" applyAlignment="1">
      <alignment horizontal="left" vertical="center" wrapText="1" indent="5"/>
    </xf>
    <xf numFmtId="2" fontId="2" fillId="0" borderId="4" xfId="0" applyNumberFormat="1" applyFont="1" applyFill="1" applyBorder="1" applyAlignment="1">
      <alignment horizontal="left" vertical="center" wrapText="1" indent="5"/>
    </xf>
    <xf numFmtId="0" fontId="6" fillId="0" borderId="0" xfId="0" applyFont="1" applyFill="1" applyBorder="1"/>
    <xf numFmtId="0" fontId="6" fillId="0" borderId="0" xfId="0" applyFont="1" applyFill="1"/>
    <xf numFmtId="166" fontId="9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2" fontId="1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center" wrapText="1" indent="13"/>
    </xf>
    <xf numFmtId="166" fontId="6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5"/>
    </xf>
    <xf numFmtId="0" fontId="1" fillId="0" borderId="4" xfId="0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 indent="5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5"/>
    </xf>
    <xf numFmtId="49" fontId="1" fillId="0" borderId="4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2" xfId="10"/>
    <cellStyle name="Обычный 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24"/>
  <sheetViews>
    <sheetView tabSelected="1" view="pageBreakPreview" topLeftCell="A3" zoomScaleSheetLayoutView="100" workbookViewId="0">
      <pane xSplit="1" ySplit="6" topLeftCell="B9" activePane="bottomRight" state="frozen"/>
      <selection activeCell="H3" sqref="H3"/>
      <selection pane="topRight" activeCell="I3" sqref="I3"/>
      <selection pane="bottomLeft" activeCell="H10" sqref="H10"/>
      <selection pane="bottomRight" activeCell="B5" sqref="B5"/>
    </sheetView>
  </sheetViews>
  <sheetFormatPr defaultColWidth="9.140625" defaultRowHeight="18.75" x14ac:dyDescent="0.3"/>
  <cols>
    <col min="1" max="1" width="93.7109375" style="2" customWidth="1"/>
    <col min="2" max="3" width="23.7109375" style="2" customWidth="1"/>
    <col min="4" max="4" width="23.7109375" style="2" customWidth="1" collapsed="1"/>
    <col min="5" max="5" width="9.140625" style="3"/>
    <col min="6" max="16384" width="9.140625" style="2"/>
  </cols>
  <sheetData>
    <row r="1" spans="1:5" ht="57" customHeight="1" x14ac:dyDescent="0.3">
      <c r="A1" s="1"/>
      <c r="B1" s="1"/>
    </row>
    <row r="2" spans="1:5" ht="26.25" customHeight="1" x14ac:dyDescent="0.3"/>
    <row r="3" spans="1:5" ht="15" customHeight="1" x14ac:dyDescent="0.3">
      <c r="A3" s="3"/>
      <c r="B3" s="3"/>
      <c r="C3" s="3"/>
      <c r="D3" s="3"/>
    </row>
    <row r="4" spans="1:5" ht="107.25" customHeight="1" x14ac:dyDescent="0.3">
      <c r="A4" s="53" t="s">
        <v>0</v>
      </c>
      <c r="B4" s="53"/>
      <c r="C4" s="53"/>
      <c r="D4" s="53"/>
    </row>
    <row r="5" spans="1:5" ht="24" customHeight="1" x14ac:dyDescent="0.3">
      <c r="A5" s="4"/>
      <c r="B5" s="5"/>
      <c r="C5" s="5"/>
      <c r="D5" s="5" t="s">
        <v>1</v>
      </c>
    </row>
    <row r="6" spans="1:5" ht="49.5" hidden="1" customHeight="1" x14ac:dyDescent="0.3">
      <c r="A6" s="54" t="s">
        <v>2</v>
      </c>
      <c r="B6" s="54"/>
      <c r="C6" s="6"/>
      <c r="D6" s="7">
        <f ca="1">NOW()</f>
        <v>44517.375940162034</v>
      </c>
    </row>
    <row r="7" spans="1:5" ht="62.25" customHeight="1" x14ac:dyDescent="0.3">
      <c r="A7" s="55" t="s">
        <v>3</v>
      </c>
      <c r="B7" s="56" t="s">
        <v>4</v>
      </c>
      <c r="C7" s="56" t="s">
        <v>5</v>
      </c>
      <c r="D7" s="56" t="s">
        <v>6</v>
      </c>
    </row>
    <row r="8" spans="1:5" s="9" customFormat="1" ht="21.75" customHeight="1" x14ac:dyDescent="0.3">
      <c r="A8" s="54"/>
      <c r="B8" s="56"/>
      <c r="C8" s="56"/>
      <c r="D8" s="56"/>
      <c r="E8" s="8"/>
    </row>
    <row r="9" spans="1:5" ht="27" customHeight="1" x14ac:dyDescent="0.3">
      <c r="A9" s="10" t="s">
        <v>7</v>
      </c>
      <c r="B9" s="11">
        <f>B15+B27+B88</f>
        <v>1673041.2000000002</v>
      </c>
      <c r="C9" s="11">
        <f>C15+C27+C88</f>
        <v>1462934.5999999999</v>
      </c>
      <c r="D9" s="11">
        <f>D15+D27+D88</f>
        <v>1347237.0999999999</v>
      </c>
    </row>
    <row r="10" spans="1:5" ht="18.75" customHeight="1" x14ac:dyDescent="0.3">
      <c r="A10" s="12" t="s">
        <v>8</v>
      </c>
      <c r="B10" s="13"/>
      <c r="C10" s="13"/>
      <c r="D10" s="13"/>
    </row>
    <row r="11" spans="1:5" ht="27" customHeight="1" x14ac:dyDescent="0.3">
      <c r="A11" s="12" t="s">
        <v>9</v>
      </c>
      <c r="B11" s="13">
        <f t="shared" ref="B11" si="0">B53+B56</f>
        <v>120000</v>
      </c>
      <c r="C11" s="13">
        <f t="shared" ref="C11:D11" si="1">C53+C56</f>
        <v>120000</v>
      </c>
      <c r="D11" s="13">
        <f t="shared" si="1"/>
        <v>0</v>
      </c>
    </row>
    <row r="12" spans="1:5" ht="27" customHeight="1" x14ac:dyDescent="0.3">
      <c r="A12" s="12" t="s">
        <v>10</v>
      </c>
      <c r="B12" s="13">
        <f t="shared" ref="B12" si="2">B22+B41+B45+B54</f>
        <v>390700</v>
      </c>
      <c r="C12" s="13">
        <f t="shared" ref="C12:D12" si="3">C22+C41+C45+C54</f>
        <v>368231.2</v>
      </c>
      <c r="D12" s="13">
        <f t="shared" si="3"/>
        <v>371231.2</v>
      </c>
    </row>
    <row r="13" spans="1:5" ht="27" customHeight="1" x14ac:dyDescent="0.3">
      <c r="A13" s="12" t="s">
        <v>11</v>
      </c>
      <c r="B13" s="13">
        <f t="shared" ref="B13" si="4">B9-B11-B12</f>
        <v>1162341.2000000002</v>
      </c>
      <c r="C13" s="13">
        <f t="shared" ref="C13:D13" si="5">C9-C11-C12</f>
        <v>974703.39999999991</v>
      </c>
      <c r="D13" s="13">
        <f t="shared" si="5"/>
        <v>976005.89999999991</v>
      </c>
    </row>
    <row r="14" spans="1:5" ht="9.75" customHeight="1" x14ac:dyDescent="0.3">
      <c r="A14" s="12"/>
      <c r="B14" s="11"/>
      <c r="C14" s="11"/>
      <c r="D14" s="11"/>
    </row>
    <row r="15" spans="1:5" s="16" customFormat="1" ht="26.25" customHeight="1" x14ac:dyDescent="0.3">
      <c r="A15" s="14" t="s">
        <v>12</v>
      </c>
      <c r="B15" s="11">
        <f>B16+B25</f>
        <v>316150</v>
      </c>
      <c r="C15" s="11">
        <f>C16+C25</f>
        <v>255116.4</v>
      </c>
      <c r="D15" s="11">
        <f>D16+D25</f>
        <v>255117</v>
      </c>
      <c r="E15" s="15"/>
    </row>
    <row r="16" spans="1:5" s="16" customFormat="1" ht="55.5" customHeight="1" x14ac:dyDescent="0.3">
      <c r="A16" s="17" t="s">
        <v>13</v>
      </c>
      <c r="B16" s="11">
        <f t="shared" ref="B16" si="6">B18+B19+B20+B24</f>
        <v>316150</v>
      </c>
      <c r="C16" s="11">
        <f t="shared" ref="C16:D16" si="7">C18+C19+C20+C24</f>
        <v>255116.4</v>
      </c>
      <c r="D16" s="11">
        <f t="shared" si="7"/>
        <v>255117</v>
      </c>
      <c r="E16" s="15"/>
    </row>
    <row r="17" spans="1:5" ht="25.5" customHeight="1" x14ac:dyDescent="0.3">
      <c r="A17" s="12" t="s">
        <v>8</v>
      </c>
      <c r="B17" s="18"/>
      <c r="C17" s="18"/>
      <c r="D17" s="18"/>
    </row>
    <row r="18" spans="1:5" ht="30.75" customHeight="1" x14ac:dyDescent="0.3">
      <c r="A18" s="19" t="s">
        <v>14</v>
      </c>
      <c r="B18" s="18">
        <v>150</v>
      </c>
      <c r="C18" s="18">
        <f>150-33.6</f>
        <v>116.4</v>
      </c>
      <c r="D18" s="13">
        <f>150-33</f>
        <v>117</v>
      </c>
    </row>
    <row r="19" spans="1:5" ht="59.25" customHeight="1" x14ac:dyDescent="0.3">
      <c r="A19" s="20" t="s">
        <v>15</v>
      </c>
      <c r="B19" s="18">
        <v>10000</v>
      </c>
      <c r="C19" s="18">
        <v>10000</v>
      </c>
      <c r="D19" s="18">
        <v>10000</v>
      </c>
    </row>
    <row r="20" spans="1:5" ht="41.25" customHeight="1" x14ac:dyDescent="0.3">
      <c r="A20" s="21" t="s">
        <v>16</v>
      </c>
      <c r="B20" s="18">
        <f t="shared" ref="B20" si="8">B22+B23</f>
        <v>6000</v>
      </c>
      <c r="C20" s="18">
        <f t="shared" ref="C20:D20" si="9">C22+C23</f>
        <v>0</v>
      </c>
      <c r="D20" s="18">
        <f t="shared" si="9"/>
        <v>0</v>
      </c>
    </row>
    <row r="21" spans="1:5" ht="24" customHeight="1" x14ac:dyDescent="0.3">
      <c r="A21" s="12" t="s">
        <v>8</v>
      </c>
      <c r="B21" s="22"/>
      <c r="C21" s="18"/>
      <c r="D21" s="18"/>
    </row>
    <row r="22" spans="1:5" ht="29.25" customHeight="1" x14ac:dyDescent="0.3">
      <c r="A22" s="23" t="s">
        <v>10</v>
      </c>
      <c r="B22" s="24">
        <v>5700</v>
      </c>
      <c r="C22" s="24">
        <v>0</v>
      </c>
      <c r="D22" s="24">
        <v>0</v>
      </c>
    </row>
    <row r="23" spans="1:5" ht="29.25" customHeight="1" x14ac:dyDescent="0.3">
      <c r="A23" s="23" t="s">
        <v>17</v>
      </c>
      <c r="B23" s="24">
        <v>300</v>
      </c>
      <c r="C23" s="24">
        <v>0</v>
      </c>
      <c r="D23" s="24">
        <v>0</v>
      </c>
    </row>
    <row r="24" spans="1:5" ht="47.25" customHeight="1" x14ac:dyDescent="0.3">
      <c r="A24" s="20" t="s">
        <v>18</v>
      </c>
      <c r="B24" s="18">
        <f>350000-50000</f>
        <v>300000</v>
      </c>
      <c r="C24" s="18">
        <f>350000-50000-50000-5000</f>
        <v>245000</v>
      </c>
      <c r="D24" s="18">
        <f>350000-50000-50000-5000</f>
        <v>245000</v>
      </c>
    </row>
    <row r="25" spans="1:5" ht="20.25" x14ac:dyDescent="0.3">
      <c r="A25" s="26" t="s">
        <v>19</v>
      </c>
      <c r="B25" s="22">
        <f t="shared" ref="B25" si="10">B26</f>
        <v>0</v>
      </c>
      <c r="C25" s="22">
        <f t="shared" ref="C25:D25" si="11">C26</f>
        <v>0</v>
      </c>
      <c r="D25" s="22">
        <f t="shared" si="11"/>
        <v>0</v>
      </c>
    </row>
    <row r="26" spans="1:5" ht="78.75" customHeight="1" x14ac:dyDescent="0.3">
      <c r="A26" s="27" t="s">
        <v>20</v>
      </c>
      <c r="B26" s="18">
        <v>0</v>
      </c>
      <c r="C26" s="18">
        <v>0</v>
      </c>
      <c r="D26" s="18">
        <v>0</v>
      </c>
    </row>
    <row r="27" spans="1:5" s="16" customFormat="1" ht="27" customHeight="1" x14ac:dyDescent="0.3">
      <c r="A27" s="14" t="s">
        <v>21</v>
      </c>
      <c r="B27" s="11">
        <f>B28+B57</f>
        <v>1123440.2000000002</v>
      </c>
      <c r="C27" s="11">
        <f>C28+C57</f>
        <v>1025261</v>
      </c>
      <c r="D27" s="11">
        <f>D28+D57</f>
        <v>909544.29999999993</v>
      </c>
      <c r="E27" s="15"/>
    </row>
    <row r="28" spans="1:5" s="16" customFormat="1" ht="72.75" customHeight="1" x14ac:dyDescent="0.3">
      <c r="A28" s="17" t="s">
        <v>22</v>
      </c>
      <c r="B28" s="11">
        <f t="shared" ref="B28" si="12">B30+B38+B39+B43+B47+B51+B56</f>
        <v>538780.80000000005</v>
      </c>
      <c r="C28" s="11">
        <f t="shared" ref="C28:D28" si="13">C30+C38+C39+C43+C47+C51+C56</f>
        <v>518130.8</v>
      </c>
      <c r="D28" s="11">
        <f t="shared" si="13"/>
        <v>401133.89999999997</v>
      </c>
      <c r="E28" s="15"/>
    </row>
    <row r="29" spans="1:5" ht="20.25" x14ac:dyDescent="0.3">
      <c r="A29" s="12" t="s">
        <v>8</v>
      </c>
      <c r="B29" s="18"/>
      <c r="C29" s="18"/>
      <c r="D29" s="18"/>
    </row>
    <row r="30" spans="1:5" s="16" customFormat="1" ht="43.5" customHeight="1" x14ac:dyDescent="0.3">
      <c r="A30" s="28" t="s">
        <v>23</v>
      </c>
      <c r="B30" s="22">
        <f t="shared" ref="B30" si="14">B32+B33+B34+B35+B36+B37</f>
        <v>18300</v>
      </c>
      <c r="C30" s="22">
        <f>C32+C33+C34+C35+C36+C37</f>
        <v>14300</v>
      </c>
      <c r="D30" s="22">
        <f>D32+D33+D34+D35+D36+D37</f>
        <v>14300</v>
      </c>
      <c r="E30" s="15"/>
    </row>
    <row r="31" spans="1:5" ht="24.75" customHeight="1" x14ac:dyDescent="0.3">
      <c r="A31" s="29" t="s">
        <v>8</v>
      </c>
      <c r="B31" s="18"/>
      <c r="C31" s="18"/>
      <c r="D31" s="18"/>
    </row>
    <row r="32" spans="1:5" ht="86.25" hidden="1" customHeight="1" x14ac:dyDescent="0.3">
      <c r="A32" s="29" t="s">
        <v>24</v>
      </c>
      <c r="B32" s="18">
        <v>0</v>
      </c>
      <c r="C32" s="13">
        <v>0</v>
      </c>
      <c r="D32" s="13">
        <v>0</v>
      </c>
    </row>
    <row r="33" spans="1:5" s="31" customFormat="1" ht="61.5" customHeight="1" x14ac:dyDescent="0.3">
      <c r="A33" s="29" t="s">
        <v>25</v>
      </c>
      <c r="B33" s="18">
        <v>7100</v>
      </c>
      <c r="C33" s="13">
        <v>7100</v>
      </c>
      <c r="D33" s="13">
        <v>7100</v>
      </c>
      <c r="E33" s="30"/>
    </row>
    <row r="34" spans="1:5" s="31" customFormat="1" ht="66" customHeight="1" x14ac:dyDescent="0.3">
      <c r="A34" s="29" t="s">
        <v>26</v>
      </c>
      <c r="B34" s="18">
        <v>0</v>
      </c>
      <c r="C34" s="13">
        <v>0</v>
      </c>
      <c r="D34" s="13">
        <v>0</v>
      </c>
      <c r="E34" s="30"/>
    </row>
    <row r="35" spans="1:5" s="31" customFormat="1" ht="79.5" customHeight="1" x14ac:dyDescent="0.3">
      <c r="A35" s="29" t="s">
        <v>27</v>
      </c>
      <c r="B35" s="18">
        <f>5200+4000</f>
        <v>9200</v>
      </c>
      <c r="C35" s="32">
        <v>5200</v>
      </c>
      <c r="D35" s="32">
        <v>5200</v>
      </c>
      <c r="E35" s="30"/>
    </row>
    <row r="36" spans="1:5" s="31" customFormat="1" ht="55.5" customHeight="1" x14ac:dyDescent="0.3">
      <c r="A36" s="29" t="s">
        <v>28</v>
      </c>
      <c r="B36" s="18">
        <f>4000-2000</f>
        <v>2000</v>
      </c>
      <c r="C36" s="32">
        <v>2000</v>
      </c>
      <c r="D36" s="32">
        <v>2000</v>
      </c>
      <c r="E36" s="30"/>
    </row>
    <row r="37" spans="1:5" s="31" customFormat="1" ht="25.5" hidden="1" customHeight="1" x14ac:dyDescent="0.3">
      <c r="A37" s="19" t="s">
        <v>29</v>
      </c>
      <c r="B37" s="18">
        <v>0</v>
      </c>
      <c r="C37" s="18">
        <v>0</v>
      </c>
      <c r="D37" s="18">
        <v>0</v>
      </c>
      <c r="E37" s="30"/>
    </row>
    <row r="38" spans="1:5" ht="42" customHeight="1" x14ac:dyDescent="0.3">
      <c r="A38" s="33" t="s">
        <v>30</v>
      </c>
      <c r="B38" s="22">
        <f>4000-300</f>
        <v>3700</v>
      </c>
      <c r="C38" s="22">
        <v>4000</v>
      </c>
      <c r="D38" s="22">
        <v>4000</v>
      </c>
    </row>
    <row r="39" spans="1:5" ht="75" customHeight="1" x14ac:dyDescent="0.3">
      <c r="A39" s="34" t="s">
        <v>31</v>
      </c>
      <c r="B39" s="11">
        <f t="shared" ref="B39" si="15">B41+B42</f>
        <v>3400</v>
      </c>
      <c r="C39" s="11">
        <f t="shared" ref="C39:D39" si="16">C41+C42</f>
        <v>3400</v>
      </c>
      <c r="D39" s="11">
        <f t="shared" si="16"/>
        <v>3400</v>
      </c>
    </row>
    <row r="40" spans="1:5" ht="20.25" x14ac:dyDescent="0.3">
      <c r="A40" s="12" t="s">
        <v>8</v>
      </c>
      <c r="B40" s="22"/>
      <c r="C40" s="22"/>
      <c r="D40" s="22"/>
    </row>
    <row r="41" spans="1:5" ht="20.25" x14ac:dyDescent="0.3">
      <c r="A41" s="23" t="s">
        <v>10</v>
      </c>
      <c r="B41" s="24">
        <v>0</v>
      </c>
      <c r="C41" s="24">
        <v>0</v>
      </c>
      <c r="D41" s="24">
        <v>0</v>
      </c>
    </row>
    <row r="42" spans="1:5" ht="20.25" x14ac:dyDescent="0.3">
      <c r="A42" s="23" t="s">
        <v>17</v>
      </c>
      <c r="B42" s="25">
        <v>3400</v>
      </c>
      <c r="C42" s="25">
        <v>3400</v>
      </c>
      <c r="D42" s="25">
        <v>3400</v>
      </c>
    </row>
    <row r="43" spans="1:5" ht="75" customHeight="1" x14ac:dyDescent="0.3">
      <c r="A43" s="33" t="s">
        <v>32</v>
      </c>
      <c r="B43" s="11">
        <f t="shared" ref="B43" si="17">B45+B46</f>
        <v>30500</v>
      </c>
      <c r="C43" s="11">
        <f t="shared" ref="C43:D43" si="18">C45+C46</f>
        <v>13731.2</v>
      </c>
      <c r="D43" s="11">
        <f t="shared" si="18"/>
        <v>16731.2</v>
      </c>
    </row>
    <row r="44" spans="1:5" ht="20.25" x14ac:dyDescent="0.3">
      <c r="A44" s="12" t="s">
        <v>8</v>
      </c>
      <c r="B44" s="22"/>
      <c r="C44" s="22"/>
      <c r="D44" s="22"/>
    </row>
    <row r="45" spans="1:5" ht="20.25" x14ac:dyDescent="0.3">
      <c r="A45" s="23" t="s">
        <v>10</v>
      </c>
      <c r="B45" s="24">
        <v>30000</v>
      </c>
      <c r="C45" s="24">
        <v>13231.2</v>
      </c>
      <c r="D45" s="24">
        <v>16231.2</v>
      </c>
    </row>
    <row r="46" spans="1:5" ht="20.25" x14ac:dyDescent="0.3">
      <c r="A46" s="23" t="s">
        <v>17</v>
      </c>
      <c r="B46" s="25">
        <v>500</v>
      </c>
      <c r="C46" s="25">
        <v>500</v>
      </c>
      <c r="D46" s="25">
        <v>500</v>
      </c>
    </row>
    <row r="47" spans="1:5" ht="39" customHeight="1" x14ac:dyDescent="0.3">
      <c r="A47" s="35" t="s">
        <v>33</v>
      </c>
      <c r="B47" s="11">
        <f t="shared" ref="B47:D47" si="19">B48</f>
        <v>810</v>
      </c>
      <c r="C47" s="11">
        <f t="shared" si="19"/>
        <v>628.79999999999995</v>
      </c>
      <c r="D47" s="11">
        <f t="shared" si="19"/>
        <v>631.9</v>
      </c>
    </row>
    <row r="48" spans="1:5" ht="39" customHeight="1" x14ac:dyDescent="0.3">
      <c r="A48" s="33" t="s">
        <v>34</v>
      </c>
      <c r="B48" s="13">
        <f>B50</f>
        <v>810</v>
      </c>
      <c r="C48" s="13">
        <f t="shared" ref="C48:D48" si="20">C50</f>
        <v>628.79999999999995</v>
      </c>
      <c r="D48" s="13">
        <f t="shared" si="20"/>
        <v>631.9</v>
      </c>
    </row>
    <row r="49" spans="1:5" ht="21" customHeight="1" x14ac:dyDescent="0.3">
      <c r="A49" s="36" t="s">
        <v>8</v>
      </c>
      <c r="B49" s="18"/>
      <c r="C49" s="18"/>
      <c r="D49" s="18"/>
    </row>
    <row r="50" spans="1:5" s="31" customFormat="1" ht="51" customHeight="1" x14ac:dyDescent="0.3">
      <c r="A50" s="29" t="s">
        <v>35</v>
      </c>
      <c r="B50" s="18">
        <v>810</v>
      </c>
      <c r="C50" s="18">
        <f>810-181.2</f>
        <v>628.79999999999995</v>
      </c>
      <c r="D50" s="18">
        <f>810-178.1</f>
        <v>631.9</v>
      </c>
      <c r="E50" s="30"/>
    </row>
    <row r="51" spans="1:5" s="31" customFormat="1" ht="77.25" customHeight="1" x14ac:dyDescent="0.3">
      <c r="A51" s="34" t="s">
        <v>36</v>
      </c>
      <c r="B51" s="11">
        <f t="shared" ref="B51" si="21">B53+B54+B55</f>
        <v>362070.8</v>
      </c>
      <c r="C51" s="11">
        <f t="shared" ref="C51:D51" si="22">C53+C54+C55</f>
        <v>362070.8</v>
      </c>
      <c r="D51" s="11">
        <f t="shared" si="22"/>
        <v>362070.8</v>
      </c>
      <c r="E51" s="30"/>
    </row>
    <row r="52" spans="1:5" ht="20.25" x14ac:dyDescent="0.3">
      <c r="A52" s="12" t="s">
        <v>8</v>
      </c>
      <c r="B52" s="22"/>
      <c r="C52" s="22"/>
      <c r="D52" s="22"/>
    </row>
    <row r="53" spans="1:5" ht="20.25" x14ac:dyDescent="0.3">
      <c r="A53" s="23" t="s">
        <v>9</v>
      </c>
      <c r="B53" s="24">
        <v>0</v>
      </c>
      <c r="C53" s="24">
        <v>0</v>
      </c>
      <c r="D53" s="24">
        <v>0</v>
      </c>
    </row>
    <row r="54" spans="1:5" ht="20.25" x14ac:dyDescent="0.3">
      <c r="A54" s="23" t="s">
        <v>10</v>
      </c>
      <c r="B54" s="24">
        <v>355000</v>
      </c>
      <c r="C54" s="24">
        <v>355000</v>
      </c>
      <c r="D54" s="24">
        <v>355000</v>
      </c>
    </row>
    <row r="55" spans="1:5" ht="20.25" x14ac:dyDescent="0.3">
      <c r="A55" s="23" t="s">
        <v>17</v>
      </c>
      <c r="B55" s="25">
        <v>7070.8</v>
      </c>
      <c r="C55" s="25">
        <v>7070.8</v>
      </c>
      <c r="D55" s="25">
        <v>7070.8</v>
      </c>
    </row>
    <row r="56" spans="1:5" s="16" customFormat="1" ht="112.5" x14ac:dyDescent="0.3">
      <c r="A56" s="34" t="s">
        <v>37</v>
      </c>
      <c r="B56" s="11">
        <v>120000</v>
      </c>
      <c r="C56" s="11">
        <v>120000</v>
      </c>
      <c r="D56" s="11">
        <v>0</v>
      </c>
      <c r="E56" s="15"/>
    </row>
    <row r="57" spans="1:5" s="16" customFormat="1" ht="60" customHeight="1" x14ac:dyDescent="0.3">
      <c r="A57" s="17" t="s">
        <v>38</v>
      </c>
      <c r="B57" s="22">
        <f t="shared" ref="B57" si="23">B59+B81</f>
        <v>584659.4</v>
      </c>
      <c r="C57" s="22">
        <f t="shared" ref="C57:D57" si="24">C59+C81</f>
        <v>507130.2</v>
      </c>
      <c r="D57" s="22">
        <f t="shared" si="24"/>
        <v>508410.39999999997</v>
      </c>
      <c r="E57" s="15"/>
    </row>
    <row r="58" spans="1:5" ht="20.25" x14ac:dyDescent="0.3">
      <c r="A58" s="12" t="s">
        <v>8</v>
      </c>
      <c r="B58" s="18"/>
      <c r="C58" s="22"/>
      <c r="D58" s="22"/>
    </row>
    <row r="59" spans="1:5" s="16" customFormat="1" ht="48.75" customHeight="1" x14ac:dyDescent="0.3">
      <c r="A59" s="10" t="s">
        <v>39</v>
      </c>
      <c r="B59" s="22">
        <f>505803.9+13020+5000-898+5000</f>
        <v>527925.9</v>
      </c>
      <c r="C59" s="22">
        <v>456007.4</v>
      </c>
      <c r="D59" s="22">
        <v>457183.8</v>
      </c>
      <c r="E59" s="15"/>
    </row>
    <row r="60" spans="1:5" s="16" customFormat="1" ht="18.75" customHeight="1" x14ac:dyDescent="0.3">
      <c r="A60" s="12" t="s">
        <v>8</v>
      </c>
      <c r="B60" s="22"/>
      <c r="C60" s="18"/>
      <c r="D60" s="18"/>
      <c r="E60" s="15"/>
    </row>
    <row r="61" spans="1:5" ht="22.5" customHeight="1" x14ac:dyDescent="0.3">
      <c r="A61" s="37" t="s">
        <v>40</v>
      </c>
      <c r="B61" s="18">
        <f>158020+10000+500</f>
        <v>168520</v>
      </c>
      <c r="C61" s="18">
        <f>158020+10000</f>
        <v>168020</v>
      </c>
      <c r="D61" s="18">
        <f>158020+10000</f>
        <v>168020</v>
      </c>
    </row>
    <row r="62" spans="1:5" ht="18.75" customHeight="1" x14ac:dyDescent="0.3">
      <c r="A62" s="37" t="s">
        <v>41</v>
      </c>
      <c r="B62" s="18">
        <v>50742</v>
      </c>
      <c r="C62" s="18">
        <v>50742</v>
      </c>
      <c r="D62" s="18">
        <v>50742</v>
      </c>
    </row>
    <row r="63" spans="1:5" ht="18.75" customHeight="1" x14ac:dyDescent="0.3">
      <c r="A63" s="37" t="s">
        <v>42</v>
      </c>
      <c r="B63" s="18">
        <v>364</v>
      </c>
      <c r="C63" s="18">
        <v>282.60000000000002</v>
      </c>
      <c r="D63" s="18">
        <v>284</v>
      </c>
    </row>
    <row r="64" spans="1:5" ht="18.75" customHeight="1" x14ac:dyDescent="0.3">
      <c r="A64" s="37" t="s">
        <v>43</v>
      </c>
      <c r="B64" s="18">
        <f>(1800.2+9567.1+7266.3+64.3)- 894.3-876-1484.6+5.1-898</f>
        <v>14550.100000000002</v>
      </c>
      <c r="C64" s="18">
        <f>(1800.2+9567.1+7266.3+64.3)- 894.3-876-1484.6+5.1-898-2173.1</f>
        <v>12377.000000000002</v>
      </c>
      <c r="D64" s="18">
        <f>(1800.2+9567.1+7266.3+64.3)- 894.3-876-1484.6+5.1-898-2103.6</f>
        <v>12446.500000000002</v>
      </c>
    </row>
    <row r="65" spans="1:5" s="3" customFormat="1" ht="22.5" customHeight="1" x14ac:dyDescent="0.3">
      <c r="A65" s="37" t="s">
        <v>44</v>
      </c>
      <c r="B65" s="18">
        <f>B59-B61-B62-B63-B64-6000</f>
        <v>287749.80000000005</v>
      </c>
      <c r="C65" s="18">
        <f>C59-C61-C62-C63-C64</f>
        <v>224585.80000000002</v>
      </c>
      <c r="D65" s="18">
        <f>D59-D61-D62-D63-D64</f>
        <v>225691.3</v>
      </c>
    </row>
    <row r="66" spans="1:5" s="3" customFormat="1" ht="20.25" hidden="1" customHeight="1" x14ac:dyDescent="0.3">
      <c r="A66" s="37" t="s">
        <v>45</v>
      </c>
      <c r="B66" s="18"/>
      <c r="C66" s="22"/>
      <c r="D66" s="22"/>
    </row>
    <row r="67" spans="1:5" s="30" customFormat="1" ht="45.75" hidden="1" customHeight="1" x14ac:dyDescent="0.3">
      <c r="A67" s="38" t="s">
        <v>46</v>
      </c>
      <c r="B67" s="18">
        <f>14000-5000</f>
        <v>9000</v>
      </c>
      <c r="C67" s="18">
        <v>14000</v>
      </c>
      <c r="D67" s="18">
        <v>14000</v>
      </c>
      <c r="E67" s="39"/>
    </row>
    <row r="68" spans="1:5" s="30" customFormat="1" ht="45.75" hidden="1" customHeight="1" x14ac:dyDescent="0.3">
      <c r="A68" s="38" t="s">
        <v>47</v>
      </c>
      <c r="B68" s="18">
        <v>83300</v>
      </c>
      <c r="C68" s="18">
        <v>83300</v>
      </c>
      <c r="D68" s="18">
        <v>83300</v>
      </c>
    </row>
    <row r="69" spans="1:5" s="30" customFormat="1" ht="52.5" hidden="1" customHeight="1" x14ac:dyDescent="0.3">
      <c r="A69" s="38" t="s">
        <v>48</v>
      </c>
      <c r="B69" s="18">
        <v>14000</v>
      </c>
      <c r="C69" s="18">
        <v>14000</v>
      </c>
      <c r="D69" s="18">
        <v>14000</v>
      </c>
    </row>
    <row r="70" spans="1:5" s="30" customFormat="1" ht="49.5" hidden="1" customHeight="1" x14ac:dyDescent="0.3">
      <c r="A70" s="38" t="s">
        <v>49</v>
      </c>
      <c r="B70" s="18">
        <f>25200+3249.8</f>
        <v>28449.8</v>
      </c>
      <c r="C70" s="18">
        <f>25200+3249.8</f>
        <v>28449.8</v>
      </c>
      <c r="D70" s="18">
        <f>25200+3249.8</f>
        <v>28449.8</v>
      </c>
    </row>
    <row r="71" spans="1:5" s="30" customFormat="1" ht="50.25" hidden="1" customHeight="1" x14ac:dyDescent="0.3">
      <c r="A71" s="38" t="s">
        <v>50</v>
      </c>
      <c r="B71" s="18">
        <f>20000+9000</f>
        <v>29000</v>
      </c>
      <c r="C71" s="18">
        <v>20000</v>
      </c>
      <c r="D71" s="18">
        <v>20000</v>
      </c>
    </row>
    <row r="72" spans="1:5" s="30" customFormat="1" ht="50.25" hidden="1" customHeight="1" x14ac:dyDescent="0.3">
      <c r="A72" s="38" t="s">
        <v>51</v>
      </c>
      <c r="B72" s="18">
        <v>73100</v>
      </c>
      <c r="C72" s="18">
        <v>73100</v>
      </c>
      <c r="D72" s="18">
        <v>73100</v>
      </c>
    </row>
    <row r="73" spans="1:5" s="30" customFormat="1" ht="53.25" hidden="1" customHeight="1" x14ac:dyDescent="0.3">
      <c r="A73" s="38" t="s">
        <v>52</v>
      </c>
      <c r="B73" s="18">
        <f>20000-4000</f>
        <v>16000</v>
      </c>
      <c r="C73" s="18">
        <v>20000</v>
      </c>
      <c r="D73" s="18">
        <v>20000</v>
      </c>
    </row>
    <row r="74" spans="1:5" ht="18.75" customHeight="1" x14ac:dyDescent="0.3">
      <c r="A74" s="40" t="s">
        <v>53</v>
      </c>
      <c r="B74" s="18">
        <f t="shared" ref="B74" si="25">B76</f>
        <v>6000</v>
      </c>
      <c r="C74" s="18">
        <f t="shared" ref="C74:D74" si="26">C76</f>
        <v>0</v>
      </c>
      <c r="D74" s="18">
        <f t="shared" si="26"/>
        <v>0</v>
      </c>
    </row>
    <row r="75" spans="1:5" s="3" customFormat="1" ht="20.25" customHeight="1" x14ac:dyDescent="0.3">
      <c r="A75" s="40" t="s">
        <v>8</v>
      </c>
      <c r="B75" s="18"/>
      <c r="C75" s="18"/>
      <c r="D75" s="18"/>
    </row>
    <row r="76" spans="1:5" s="30" customFormat="1" ht="30.75" customHeight="1" x14ac:dyDescent="0.3">
      <c r="A76" s="41" t="s">
        <v>54</v>
      </c>
      <c r="B76" s="18">
        <v>6000</v>
      </c>
      <c r="C76" s="18">
        <v>0</v>
      </c>
      <c r="D76" s="18">
        <v>0</v>
      </c>
    </row>
    <row r="77" spans="1:5" s="15" customFormat="1" ht="61.5" hidden="1" customHeight="1" x14ac:dyDescent="0.3">
      <c r="A77" s="42" t="s">
        <v>55</v>
      </c>
      <c r="B77" s="22">
        <f>B79+B80</f>
        <v>0</v>
      </c>
      <c r="C77" s="22">
        <f t="shared" ref="C77:D77" si="27">C79+C80</f>
        <v>0</v>
      </c>
      <c r="D77" s="22">
        <f t="shared" si="27"/>
        <v>0</v>
      </c>
    </row>
    <row r="78" spans="1:5" ht="20.25" hidden="1" x14ac:dyDescent="0.3">
      <c r="A78" s="12" t="s">
        <v>8</v>
      </c>
      <c r="B78" s="18"/>
      <c r="C78" s="22"/>
      <c r="D78" s="22"/>
    </row>
    <row r="79" spans="1:5" s="31" customFormat="1" ht="20.25" hidden="1" x14ac:dyDescent="0.3">
      <c r="A79" s="19" t="s">
        <v>10</v>
      </c>
      <c r="B79" s="13">
        <v>0</v>
      </c>
      <c r="C79" s="18">
        <v>0</v>
      </c>
      <c r="D79" s="18">
        <v>0</v>
      </c>
      <c r="E79" s="30"/>
    </row>
    <row r="80" spans="1:5" s="31" customFormat="1" ht="20.25" hidden="1" x14ac:dyDescent="0.3">
      <c r="A80" s="19" t="s">
        <v>17</v>
      </c>
      <c r="B80" s="13">
        <v>0</v>
      </c>
      <c r="C80" s="18">
        <v>0</v>
      </c>
      <c r="D80" s="18">
        <v>0</v>
      </c>
      <c r="E80" s="30"/>
    </row>
    <row r="81" spans="1:5" s="3" customFormat="1" ht="33.75" customHeight="1" x14ac:dyDescent="0.3">
      <c r="A81" s="10" t="s">
        <v>56</v>
      </c>
      <c r="B81" s="43">
        <f>55907.5+1307-263.05-218+0.05</f>
        <v>56733.5</v>
      </c>
      <c r="C81" s="43">
        <v>51122.8</v>
      </c>
      <c r="D81" s="43">
        <v>51226.6</v>
      </c>
    </row>
    <row r="82" spans="1:5" s="3" customFormat="1" ht="24" customHeight="1" x14ac:dyDescent="0.3">
      <c r="A82" s="12" t="s">
        <v>8</v>
      </c>
      <c r="B82" s="44"/>
      <c r="C82" s="44"/>
      <c r="D82" s="44"/>
    </row>
    <row r="83" spans="1:5" s="30" customFormat="1" ht="21" customHeight="1" x14ac:dyDescent="0.3">
      <c r="A83" s="45" t="s">
        <v>40</v>
      </c>
      <c r="B83" s="44">
        <f>22276.8+1000</f>
        <v>23276.799999999999</v>
      </c>
      <c r="C83" s="44">
        <f>22276.8+1000</f>
        <v>23276.799999999999</v>
      </c>
      <c r="D83" s="44">
        <f>22276.8+1000</f>
        <v>23276.799999999999</v>
      </c>
    </row>
    <row r="84" spans="1:5" s="30" customFormat="1" ht="18.75" customHeight="1" x14ac:dyDescent="0.3">
      <c r="A84" s="45" t="s">
        <v>41</v>
      </c>
      <c r="B84" s="44">
        <v>7146</v>
      </c>
      <c r="C84" s="44">
        <v>7146</v>
      </c>
      <c r="D84" s="44">
        <v>7146</v>
      </c>
    </row>
    <row r="85" spans="1:5" s="30" customFormat="1" ht="24.75" customHeight="1" x14ac:dyDescent="0.3">
      <c r="A85" s="45" t="s">
        <v>42</v>
      </c>
      <c r="B85" s="44">
        <v>163.19999999999999</v>
      </c>
      <c r="C85" s="44">
        <v>126.7</v>
      </c>
      <c r="D85" s="44">
        <v>127.3</v>
      </c>
    </row>
    <row r="86" spans="1:5" s="30" customFormat="1" ht="24.75" customHeight="1" x14ac:dyDescent="0.3">
      <c r="A86" s="37" t="s">
        <v>43</v>
      </c>
      <c r="B86" s="44">
        <f>(60.66+3539.2+359.55+53.04)-32.76-210.9-11.15-8.24-218</f>
        <v>3531.3999999999996</v>
      </c>
      <c r="C86" s="44">
        <f>(60.66+3539.2+359.55+53.04)-32.76-210.9-11.15-8.24-218-527.4</f>
        <v>3003.9999999999995</v>
      </c>
      <c r="D86" s="44">
        <f>(60.66+3539.2+359.55+53.04)-32.76-210.9-11.15-8.24-218-510.6</f>
        <v>3020.7999999999997</v>
      </c>
    </row>
    <row r="87" spans="1:5" s="30" customFormat="1" ht="20.25" customHeight="1" x14ac:dyDescent="0.3">
      <c r="A87" s="45" t="s">
        <v>44</v>
      </c>
      <c r="B87" s="46">
        <f>B81-B83-B84-B85-B86</f>
        <v>22616.1</v>
      </c>
      <c r="C87" s="46">
        <f>C81-C83-C84-C85-C86</f>
        <v>17569.300000000003</v>
      </c>
      <c r="D87" s="46">
        <f>D81-D83-D84-D85-D86</f>
        <v>17655.7</v>
      </c>
    </row>
    <row r="88" spans="1:5" s="16" customFormat="1" ht="35.25" customHeight="1" x14ac:dyDescent="0.3">
      <c r="A88" s="14" t="s">
        <v>57</v>
      </c>
      <c r="B88" s="11">
        <f t="shared" ref="B88:D88" si="28">B89</f>
        <v>233451</v>
      </c>
      <c r="C88" s="11">
        <f t="shared" si="28"/>
        <v>182557.2</v>
      </c>
      <c r="D88" s="11">
        <f t="shared" si="28"/>
        <v>182575.8</v>
      </c>
      <c r="E88" s="15"/>
    </row>
    <row r="89" spans="1:5" s="16" customFormat="1" ht="52.5" customHeight="1" x14ac:dyDescent="0.3">
      <c r="A89" s="17" t="s">
        <v>58</v>
      </c>
      <c r="B89" s="11">
        <f t="shared" ref="B89:D89" si="29">B91+B98+B99+B100+B104</f>
        <v>233451</v>
      </c>
      <c r="C89" s="11">
        <f t="shared" si="29"/>
        <v>182557.2</v>
      </c>
      <c r="D89" s="11">
        <f t="shared" si="29"/>
        <v>182575.8</v>
      </c>
      <c r="E89" s="15"/>
    </row>
    <row r="90" spans="1:5" ht="20.25" x14ac:dyDescent="0.3">
      <c r="A90" s="12" t="s">
        <v>8</v>
      </c>
      <c r="B90" s="18"/>
      <c r="C90" s="11"/>
      <c r="D90" s="11"/>
    </row>
    <row r="91" spans="1:5" s="16" customFormat="1" ht="39.75" customHeight="1" x14ac:dyDescent="0.3">
      <c r="A91" s="17" t="s">
        <v>59</v>
      </c>
      <c r="B91" s="11">
        <f>B93+B94+B95+B96</f>
        <v>178050</v>
      </c>
      <c r="C91" s="11">
        <f t="shared" ref="C91:D91" si="30">C93+C94+C95+C96+C97</f>
        <v>129538.8</v>
      </c>
      <c r="D91" s="11">
        <f t="shared" si="30"/>
        <v>129539</v>
      </c>
      <c r="E91" s="15"/>
    </row>
    <row r="92" spans="1:5" ht="20.25" x14ac:dyDescent="0.3">
      <c r="A92" s="12" t="s">
        <v>8</v>
      </c>
      <c r="B92" s="18"/>
      <c r="C92" s="18"/>
      <c r="D92" s="18"/>
    </row>
    <row r="93" spans="1:5" s="31" customFormat="1" ht="20.25" x14ac:dyDescent="0.3">
      <c r="A93" s="47" t="s">
        <v>60</v>
      </c>
      <c r="B93" s="18">
        <f>160000-20000</f>
        <v>140000</v>
      </c>
      <c r="C93" s="18">
        <f>160000-20000-40000</f>
        <v>100000</v>
      </c>
      <c r="D93" s="18">
        <f>160000-20000-40000</f>
        <v>100000</v>
      </c>
      <c r="E93" s="30"/>
    </row>
    <row r="94" spans="1:5" s="31" customFormat="1" ht="20.25" x14ac:dyDescent="0.3">
      <c r="A94" s="47" t="s">
        <v>61</v>
      </c>
      <c r="B94" s="18">
        <v>23500</v>
      </c>
      <c r="C94" s="18">
        <f>25000-8000</f>
        <v>17000</v>
      </c>
      <c r="D94" s="18">
        <f>25000-8000</f>
        <v>17000</v>
      </c>
      <c r="E94" s="30"/>
    </row>
    <row r="95" spans="1:5" s="31" customFormat="1" ht="20.25" x14ac:dyDescent="0.3">
      <c r="A95" s="47" t="s">
        <v>62</v>
      </c>
      <c r="B95" s="18">
        <v>14500</v>
      </c>
      <c r="C95" s="18">
        <f>14500-2000</f>
        <v>12500</v>
      </c>
      <c r="D95" s="18">
        <f>14500-2000</f>
        <v>12500</v>
      </c>
      <c r="E95" s="30"/>
    </row>
    <row r="96" spans="1:5" s="31" customFormat="1" ht="37.5" x14ac:dyDescent="0.3">
      <c r="A96" s="47" t="s">
        <v>63</v>
      </c>
      <c r="B96" s="18">
        <v>50</v>
      </c>
      <c r="C96" s="18">
        <f>50-11.2</f>
        <v>38.799999999999997</v>
      </c>
      <c r="D96" s="18">
        <f>50-11</f>
        <v>39</v>
      </c>
      <c r="E96" s="30"/>
    </row>
    <row r="97" spans="1:5" s="31" customFormat="1" ht="45.75" hidden="1" customHeight="1" x14ac:dyDescent="0.3">
      <c r="A97" s="47" t="s">
        <v>64</v>
      </c>
      <c r="B97" s="18">
        <v>0</v>
      </c>
      <c r="C97" s="18">
        <v>0</v>
      </c>
      <c r="D97" s="18">
        <v>0</v>
      </c>
      <c r="E97" s="30"/>
    </row>
    <row r="98" spans="1:5" s="16" customFormat="1" ht="84" customHeight="1" x14ac:dyDescent="0.3">
      <c r="A98" s="17" t="s">
        <v>65</v>
      </c>
      <c r="B98" s="22">
        <v>4550</v>
      </c>
      <c r="C98" s="22">
        <f>4550-1071.6</f>
        <v>3478.4</v>
      </c>
      <c r="D98" s="22">
        <f>4550-1053.2</f>
        <v>3496.8</v>
      </c>
      <c r="E98" s="15"/>
    </row>
    <row r="99" spans="1:5" s="16" customFormat="1" ht="32.25" customHeight="1" x14ac:dyDescent="0.3">
      <c r="A99" s="17" t="s">
        <v>66</v>
      </c>
      <c r="B99" s="22">
        <v>240</v>
      </c>
      <c r="C99" s="22">
        <v>240</v>
      </c>
      <c r="D99" s="22">
        <v>240</v>
      </c>
      <c r="E99" s="15"/>
    </row>
    <row r="100" spans="1:5" s="16" customFormat="1" ht="42.75" customHeight="1" x14ac:dyDescent="0.3">
      <c r="A100" s="48" t="s">
        <v>67</v>
      </c>
      <c r="B100" s="22">
        <f t="shared" ref="B100:D100" si="31">B102+B103</f>
        <v>50611</v>
      </c>
      <c r="C100" s="22">
        <f t="shared" si="31"/>
        <v>49300</v>
      </c>
      <c r="D100" s="22">
        <f t="shared" si="31"/>
        <v>49300</v>
      </c>
      <c r="E100" s="15"/>
    </row>
    <row r="101" spans="1:5" ht="24.75" customHeight="1" x14ac:dyDescent="0.3">
      <c r="A101" s="49" t="s">
        <v>8</v>
      </c>
      <c r="B101" s="18"/>
      <c r="C101" s="18"/>
      <c r="D101" s="18"/>
    </row>
    <row r="102" spans="1:5" ht="42.75" customHeight="1" x14ac:dyDescent="0.3">
      <c r="A102" s="47" t="s">
        <v>68</v>
      </c>
      <c r="B102" s="18">
        <v>26837.200000000001</v>
      </c>
      <c r="C102" s="18">
        <v>25300</v>
      </c>
      <c r="D102" s="18">
        <v>25300</v>
      </c>
    </row>
    <row r="103" spans="1:5" ht="42.75" customHeight="1" x14ac:dyDescent="0.3">
      <c r="A103" s="47" t="s">
        <v>69</v>
      </c>
      <c r="B103" s="18">
        <f>26773.8-7000+4000</f>
        <v>23773.8</v>
      </c>
      <c r="C103" s="18">
        <f>27000-7000+4000</f>
        <v>24000</v>
      </c>
      <c r="D103" s="18">
        <f>27000-7000+4000</f>
        <v>24000</v>
      </c>
    </row>
    <row r="104" spans="1:5" s="16" customFormat="1" ht="42.75" customHeight="1" x14ac:dyDescent="0.3">
      <c r="A104" s="50" t="s">
        <v>70</v>
      </c>
      <c r="B104" s="22">
        <v>0</v>
      </c>
      <c r="C104" s="22">
        <v>0</v>
      </c>
      <c r="D104" s="22">
        <v>0</v>
      </c>
      <c r="E104" s="15"/>
    </row>
    <row r="105" spans="1:5" s="3" customFormat="1" x14ac:dyDescent="0.3">
      <c r="A105" s="51"/>
    </row>
    <row r="106" spans="1:5" s="3" customFormat="1" x14ac:dyDescent="0.3">
      <c r="A106" s="51"/>
    </row>
    <row r="107" spans="1:5" s="3" customFormat="1" x14ac:dyDescent="0.3">
      <c r="A107" s="51"/>
    </row>
    <row r="108" spans="1:5" s="3" customFormat="1" x14ac:dyDescent="0.3">
      <c r="A108" s="51"/>
    </row>
    <row r="109" spans="1:5" s="3" customFormat="1" x14ac:dyDescent="0.3">
      <c r="A109" s="51"/>
      <c r="B109" s="52"/>
    </row>
    <row r="110" spans="1:5" s="3" customFormat="1" x14ac:dyDescent="0.3">
      <c r="A110" s="51"/>
    </row>
    <row r="111" spans="1:5" s="3" customFormat="1" x14ac:dyDescent="0.3">
      <c r="A111" s="51"/>
    </row>
    <row r="112" spans="1:5" s="3" customFormat="1" x14ac:dyDescent="0.3">
      <c r="A112" s="51"/>
    </row>
    <row r="113" spans="1:3" s="3" customFormat="1" x14ac:dyDescent="0.3">
      <c r="A113" s="51"/>
    </row>
    <row r="114" spans="1:3" s="3" customFormat="1" x14ac:dyDescent="0.3">
      <c r="A114" s="51"/>
      <c r="C114" s="3" t="s">
        <v>71</v>
      </c>
    </row>
    <row r="115" spans="1:3" s="3" customFormat="1" x14ac:dyDescent="0.3">
      <c r="A115" s="51"/>
    </row>
    <row r="116" spans="1:3" s="3" customFormat="1" x14ac:dyDescent="0.3">
      <c r="A116" s="51"/>
    </row>
    <row r="117" spans="1:3" s="3" customFormat="1" x14ac:dyDescent="0.3">
      <c r="A117" s="51"/>
    </row>
    <row r="118" spans="1:3" s="3" customFormat="1" x14ac:dyDescent="0.3">
      <c r="A118" s="51"/>
    </row>
    <row r="119" spans="1:3" s="3" customFormat="1" x14ac:dyDescent="0.3">
      <c r="A119" s="51"/>
    </row>
    <row r="120" spans="1:3" s="3" customFormat="1" x14ac:dyDescent="0.3">
      <c r="A120" s="51"/>
    </row>
    <row r="121" spans="1:3" s="3" customFormat="1" x14ac:dyDescent="0.3">
      <c r="A121" s="51"/>
    </row>
    <row r="122" spans="1:3" s="3" customFormat="1" x14ac:dyDescent="0.3">
      <c r="A122" s="51"/>
    </row>
    <row r="123" spans="1:3" s="3" customFormat="1" x14ac:dyDescent="0.3">
      <c r="A123" s="51"/>
    </row>
    <row r="124" spans="1:3" s="3" customFormat="1" x14ac:dyDescent="0.3">
      <c r="A124" s="51"/>
    </row>
    <row r="125" spans="1:3" s="3" customFormat="1" x14ac:dyDescent="0.3">
      <c r="A125" s="51"/>
    </row>
    <row r="126" spans="1:3" s="3" customFormat="1" x14ac:dyDescent="0.3">
      <c r="A126" s="51"/>
    </row>
    <row r="127" spans="1:3" s="3" customFormat="1" x14ac:dyDescent="0.3">
      <c r="A127" s="51"/>
    </row>
    <row r="128" spans="1:3" s="3" customFormat="1" x14ac:dyDescent="0.3">
      <c r="A128" s="51"/>
    </row>
    <row r="129" spans="1:1" s="3" customFormat="1" x14ac:dyDescent="0.3">
      <c r="A129" s="51"/>
    </row>
    <row r="130" spans="1:1" s="3" customFormat="1" x14ac:dyDescent="0.3">
      <c r="A130" s="51"/>
    </row>
    <row r="131" spans="1:1" s="3" customFormat="1" x14ac:dyDescent="0.3">
      <c r="A131" s="51"/>
    </row>
    <row r="132" spans="1:1" s="3" customFormat="1" x14ac:dyDescent="0.3">
      <c r="A132" s="51"/>
    </row>
    <row r="133" spans="1:1" s="3" customFormat="1" x14ac:dyDescent="0.3">
      <c r="A133" s="51"/>
    </row>
    <row r="134" spans="1:1" s="3" customFormat="1" x14ac:dyDescent="0.3">
      <c r="A134" s="51"/>
    </row>
    <row r="135" spans="1:1" s="3" customFormat="1" x14ac:dyDescent="0.3">
      <c r="A135" s="51"/>
    </row>
    <row r="136" spans="1:1" s="3" customFormat="1" x14ac:dyDescent="0.3">
      <c r="A136" s="51"/>
    </row>
    <row r="137" spans="1:1" s="3" customFormat="1" x14ac:dyDescent="0.3">
      <c r="A137" s="51"/>
    </row>
    <row r="138" spans="1:1" s="3" customFormat="1" x14ac:dyDescent="0.3">
      <c r="A138" s="51"/>
    </row>
    <row r="139" spans="1:1" s="3" customFormat="1" x14ac:dyDescent="0.3">
      <c r="A139" s="51"/>
    </row>
    <row r="140" spans="1:1" s="3" customFormat="1" x14ac:dyDescent="0.3">
      <c r="A140" s="51"/>
    </row>
    <row r="141" spans="1:1" s="3" customFormat="1" x14ac:dyDescent="0.3">
      <c r="A141" s="51"/>
    </row>
    <row r="142" spans="1:1" s="3" customFormat="1" x14ac:dyDescent="0.3">
      <c r="A142" s="51"/>
    </row>
    <row r="143" spans="1:1" s="3" customFormat="1" x14ac:dyDescent="0.3">
      <c r="A143" s="51"/>
    </row>
    <row r="144" spans="1:1" s="3" customFormat="1" x14ac:dyDescent="0.3">
      <c r="A144" s="51"/>
    </row>
    <row r="145" spans="1:1" s="3" customFormat="1" x14ac:dyDescent="0.3">
      <c r="A145" s="51"/>
    </row>
    <row r="146" spans="1:1" s="3" customFormat="1" x14ac:dyDescent="0.3">
      <c r="A146" s="51"/>
    </row>
    <row r="147" spans="1:1" s="3" customFormat="1" x14ac:dyDescent="0.3">
      <c r="A147" s="51"/>
    </row>
    <row r="148" spans="1:1" s="3" customFormat="1" x14ac:dyDescent="0.3">
      <c r="A148" s="51"/>
    </row>
    <row r="149" spans="1:1" s="3" customFormat="1" x14ac:dyDescent="0.3">
      <c r="A149" s="51"/>
    </row>
    <row r="150" spans="1:1" s="3" customFormat="1" x14ac:dyDescent="0.3">
      <c r="A150" s="51"/>
    </row>
    <row r="151" spans="1:1" s="3" customFormat="1" x14ac:dyDescent="0.3">
      <c r="A151" s="51"/>
    </row>
    <row r="152" spans="1:1" s="3" customFormat="1" x14ac:dyDescent="0.3">
      <c r="A152" s="51"/>
    </row>
    <row r="153" spans="1:1" s="3" customFormat="1" x14ac:dyDescent="0.3">
      <c r="A153" s="51"/>
    </row>
    <row r="154" spans="1:1" s="3" customFormat="1" x14ac:dyDescent="0.3">
      <c r="A154" s="51"/>
    </row>
    <row r="155" spans="1:1" s="3" customFormat="1" x14ac:dyDescent="0.3">
      <c r="A155" s="51"/>
    </row>
    <row r="156" spans="1:1" s="3" customFormat="1" x14ac:dyDescent="0.3">
      <c r="A156" s="51"/>
    </row>
    <row r="157" spans="1:1" s="3" customFormat="1" x14ac:dyDescent="0.3">
      <c r="A157" s="51"/>
    </row>
    <row r="158" spans="1:1" s="3" customFormat="1" x14ac:dyDescent="0.3">
      <c r="A158" s="51"/>
    </row>
    <row r="159" spans="1:1" s="3" customFormat="1" x14ac:dyDescent="0.3">
      <c r="A159" s="51"/>
    </row>
    <row r="160" spans="1:1" s="3" customFormat="1" x14ac:dyDescent="0.3">
      <c r="A160" s="51"/>
    </row>
    <row r="161" spans="1:1" s="3" customFormat="1" x14ac:dyDescent="0.3">
      <c r="A161" s="51"/>
    </row>
    <row r="162" spans="1:1" s="3" customFormat="1" x14ac:dyDescent="0.3">
      <c r="A162" s="51"/>
    </row>
    <row r="163" spans="1:1" s="3" customFormat="1" x14ac:dyDescent="0.3">
      <c r="A163" s="51"/>
    </row>
    <row r="164" spans="1:1" s="3" customFormat="1" x14ac:dyDescent="0.3">
      <c r="A164" s="51"/>
    </row>
    <row r="165" spans="1:1" s="3" customFormat="1" x14ac:dyDescent="0.3">
      <c r="A165" s="51"/>
    </row>
    <row r="166" spans="1:1" s="3" customFormat="1" x14ac:dyDescent="0.3">
      <c r="A166" s="51"/>
    </row>
    <row r="167" spans="1:1" s="3" customFormat="1" x14ac:dyDescent="0.3">
      <c r="A167" s="51"/>
    </row>
    <row r="168" spans="1:1" s="3" customFormat="1" x14ac:dyDescent="0.3">
      <c r="A168" s="51"/>
    </row>
    <row r="169" spans="1:1" s="3" customFormat="1" x14ac:dyDescent="0.3">
      <c r="A169" s="51"/>
    </row>
    <row r="170" spans="1:1" s="3" customFormat="1" x14ac:dyDescent="0.3">
      <c r="A170" s="51"/>
    </row>
    <row r="171" spans="1:1" s="3" customFormat="1" x14ac:dyDescent="0.3">
      <c r="A171" s="51"/>
    </row>
    <row r="172" spans="1:1" s="3" customFormat="1" x14ac:dyDescent="0.3">
      <c r="A172" s="51"/>
    </row>
    <row r="173" spans="1:1" s="3" customFormat="1" x14ac:dyDescent="0.3">
      <c r="A173" s="51"/>
    </row>
    <row r="174" spans="1:1" s="3" customFormat="1" x14ac:dyDescent="0.3">
      <c r="A174" s="51"/>
    </row>
    <row r="175" spans="1:1" s="3" customFormat="1" x14ac:dyDescent="0.3"/>
    <row r="176" spans="1:1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pans="3:4" s="3" customFormat="1" x14ac:dyDescent="0.3"/>
    <row r="210" spans="3:4" s="3" customFormat="1" x14ac:dyDescent="0.3"/>
    <row r="211" spans="3:4" s="3" customFormat="1" x14ac:dyDescent="0.3"/>
    <row r="212" spans="3:4" s="3" customFormat="1" x14ac:dyDescent="0.3"/>
    <row r="213" spans="3:4" s="3" customFormat="1" x14ac:dyDescent="0.3"/>
    <row r="214" spans="3:4" s="3" customFormat="1" x14ac:dyDescent="0.3"/>
    <row r="215" spans="3:4" s="3" customFormat="1" x14ac:dyDescent="0.3"/>
    <row r="216" spans="3:4" s="3" customFormat="1" x14ac:dyDescent="0.3"/>
    <row r="217" spans="3:4" s="3" customFormat="1" x14ac:dyDescent="0.3"/>
    <row r="218" spans="3:4" s="3" customFormat="1" x14ac:dyDescent="0.3"/>
    <row r="219" spans="3:4" s="3" customFormat="1" x14ac:dyDescent="0.3"/>
    <row r="220" spans="3:4" s="3" customFormat="1" x14ac:dyDescent="0.3"/>
    <row r="221" spans="3:4" s="3" customFormat="1" x14ac:dyDescent="0.3"/>
    <row r="222" spans="3:4" s="3" customFormat="1" x14ac:dyDescent="0.3"/>
    <row r="223" spans="3:4" s="3" customFormat="1" x14ac:dyDescent="0.3"/>
    <row r="224" spans="3:4" s="3" customFormat="1" x14ac:dyDescent="0.3">
      <c r="C224" s="2"/>
      <c r="D224" s="2"/>
    </row>
  </sheetData>
  <mergeCells count="6">
    <mergeCell ref="A4:D4"/>
    <mergeCell ref="A6:B6"/>
    <mergeCell ref="A7:A8"/>
    <mergeCell ref="B7:B8"/>
    <mergeCell ref="C7:C8"/>
    <mergeCell ref="D7:D8"/>
  </mergeCells>
  <conditionalFormatting sqref="C94:D96 C60:D77 C100:D100 E67 C98:D98 C25:D25 D19:D24 C18:C24 B103:B104 B61:B77 B93:B101 B32:B36 B44:D45 B40:D41 B50 B52:D55 B8:D8 A87 A61:A67 A100:A101 A104 A83:D86 A74:A76 B18:B26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rintOptions horizontalCentered="1"/>
  <pageMargins left="0.39370078740157483" right="0.39370078740157483" top="0.78740157480314965" bottom="0.39370078740157483" header="0" footer="0"/>
  <pageSetup paperSize="9" scale="60" fitToHeight="4" orientation="landscape" r:id="rId1"/>
  <headerFooter differentFirst="1">
    <oddHeader>&amp;C&amp;P</oddHeader>
  </headerFooter>
  <rowBreaks count="1" manualBreakCount="1">
    <brk id="8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27.10.2021 с обл</vt:lpstr>
      <vt:lpstr>'27.10.2021 с обл'!Заголовки_для_печати</vt:lpstr>
      <vt:lpstr>'27.10.2021 с обл'!Область_печати</vt:lpstr>
    </vt:vector>
  </TitlesOfParts>
  <Company>Финуправление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Шайнуров А.М.</dc:creator>
  <cp:lastModifiedBy>Нач Крючков</cp:lastModifiedBy>
  <dcterms:created xsi:type="dcterms:W3CDTF">2021-11-16T11:49:45Z</dcterms:created>
  <dcterms:modified xsi:type="dcterms:W3CDTF">2021-11-17T05:01:54Z</dcterms:modified>
</cp:coreProperties>
</file>